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tucker\Dropbox\TRES AMIGOS\AFRP Grant 2017\Extension Outputs\"/>
    </mc:Choice>
  </mc:AlternateContent>
  <bookViews>
    <workbookView xWindow="0" yWindow="0" windowWidth="28800" windowHeight="12300" activeTab="1"/>
  </bookViews>
  <sheets>
    <sheet name="Alfalfa Establishment" sheetId="3" r:id="rId1"/>
    <sheet name="Alfalfa-Bermudagrass" sheetId="5" r:id="rId2"/>
  </sheets>
  <externalReferences>
    <externalReference r:id="rId3"/>
  </externalReferences>
  <definedNames>
    <definedName name="brd_cow_irr">[1]bred_cows!$G$5</definedName>
    <definedName name="brd_hfr_irr">[1]Brd_hfr!$G$5</definedName>
    <definedName name="brd_hfr_payback">[1]Brd_hfr!$M$10</definedName>
    <definedName name="brd_hfr_pv">[1]Brd_hfr!$G$4</definedName>
    <definedName name="bred_cow_cost">[1]bred_cows!$B$3</definedName>
    <definedName name="bred_cow_pv">[1]bred_cows!$G$4</definedName>
    <definedName name="bred_hfr_cost">[1]Brd_hfr!$B$2</definedName>
    <definedName name="bred_hfr_npv">[1]Brd_hfr!$G$3</definedName>
    <definedName name="COW_3_1_IRR">'[1]3_in_1'!$Q$5</definedName>
    <definedName name="cow_3_1_NPV">'[1]3_in_1'!$Q$3</definedName>
    <definedName name="cow_3_1_pv">'[1]3_in_1'!$Q$4</definedName>
    <definedName name="cow_31_payback">'[1]3_in_1'!$M$10</definedName>
    <definedName name="cow_cost_3_1">'[1]3_in_1'!$B$2</definedName>
    <definedName name="cow_npv">[1]bred_cows!$G$3</definedName>
    <definedName name="cow_payback">[1]bred_cows!$O$12</definedName>
    <definedName name="_xlnm.Print_Area" localSheetId="0">'Alfalfa Establishment'!$B$2:$I$41</definedName>
    <definedName name="_xlnm.Print_Area" localSheetId="1">'Alfalfa-Bermudagrass'!$B$2:$I$38</definedName>
    <definedName name="raised_hfr_irr">[1]raised_hfr!$O$5</definedName>
    <definedName name="raised_hfr_npv">[1]raised_hfr!$O$3</definedName>
    <definedName name="raised_hfr_pv">[1]raised_hfr!$O$4</definedName>
    <definedName name="rsd_hfr_payback">[1]raised_hfr!$N$12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5" l="1"/>
  <c r="J7" i="5"/>
  <c r="J15" i="5"/>
  <c r="J20" i="5"/>
  <c r="K10" i="5"/>
  <c r="K15" i="5"/>
  <c r="M9" i="5"/>
  <c r="K16" i="5" s="1"/>
  <c r="B39" i="3"/>
  <c r="I13" i="5"/>
  <c r="H31" i="5"/>
  <c r="I31" i="5" s="1"/>
  <c r="H28" i="5"/>
  <c r="H22" i="5"/>
  <c r="I22" i="5" s="1"/>
  <c r="H21" i="5"/>
  <c r="I21" i="5" s="1"/>
  <c r="H20" i="5"/>
  <c r="H19" i="5"/>
  <c r="H18" i="5"/>
  <c r="J18" i="5" s="1"/>
  <c r="H17" i="5"/>
  <c r="I17" i="5" s="1"/>
  <c r="H16" i="5"/>
  <c r="J16" i="5" s="1"/>
  <c r="H15" i="5"/>
  <c r="H14" i="5"/>
  <c r="I14" i="5" s="1"/>
  <c r="H13" i="5"/>
  <c r="H12" i="5"/>
  <c r="J12" i="5" s="1"/>
  <c r="H11" i="5"/>
  <c r="H10" i="5"/>
  <c r="J10" i="5" s="1"/>
  <c r="H9" i="5"/>
  <c r="I9" i="5" s="1"/>
  <c r="H8" i="5"/>
  <c r="J8" i="5" s="1"/>
  <c r="H7" i="5"/>
  <c r="H6" i="5"/>
  <c r="I6" i="5" s="1"/>
  <c r="I3" i="5"/>
  <c r="K8" i="5" l="1"/>
  <c r="K28" i="5"/>
  <c r="K11" i="5"/>
  <c r="K19" i="5"/>
  <c r="K12" i="5"/>
  <c r="K20" i="5"/>
  <c r="K6" i="5"/>
  <c r="K7" i="5"/>
  <c r="K13" i="5"/>
  <c r="K18" i="5"/>
  <c r="J14" i="5"/>
  <c r="J21" i="5"/>
  <c r="K31" i="5"/>
  <c r="J19" i="5"/>
  <c r="J11" i="5"/>
  <c r="J22" i="5"/>
  <c r="K14" i="5"/>
  <c r="J13" i="5"/>
  <c r="K21" i="5"/>
  <c r="J31" i="5"/>
  <c r="K22" i="5"/>
  <c r="J17" i="5"/>
  <c r="J9" i="5"/>
  <c r="K17" i="5"/>
  <c r="K9" i="5"/>
  <c r="J6" i="5"/>
  <c r="F23" i="5"/>
  <c r="H23" i="5" s="1"/>
  <c r="I12" i="5"/>
  <c r="I20" i="5"/>
  <c r="I28" i="5"/>
  <c r="I7" i="5"/>
  <c r="I15" i="5"/>
  <c r="I10" i="5"/>
  <c r="I18" i="5"/>
  <c r="I8" i="5"/>
  <c r="I16" i="5"/>
  <c r="I11" i="5"/>
  <c r="I19" i="5"/>
  <c r="K23" i="5" l="1"/>
  <c r="K25" i="5" s="1"/>
  <c r="J23" i="5"/>
  <c r="J25" i="5" s="1"/>
  <c r="H25" i="5"/>
  <c r="F29" i="5" s="1"/>
  <c r="H29" i="5" s="1"/>
  <c r="I23" i="5"/>
  <c r="I25" i="5" s="1"/>
  <c r="F30" i="5" l="1"/>
  <c r="H30" i="5" s="1"/>
  <c r="K30" i="5" s="1"/>
  <c r="J30" i="5"/>
  <c r="K29" i="5"/>
  <c r="J29" i="5"/>
  <c r="I29" i="5"/>
  <c r="I30" i="5"/>
  <c r="H13" i="3" l="1"/>
  <c r="I13" i="3" s="1"/>
  <c r="I14" i="3" l="1"/>
  <c r="H14" i="3" s="1"/>
  <c r="I3" i="3"/>
  <c r="H6" i="3"/>
  <c r="H8" i="3"/>
  <c r="H9" i="3"/>
  <c r="H10" i="3"/>
  <c r="H11" i="3"/>
  <c r="H12" i="3"/>
  <c r="H15" i="3"/>
  <c r="H16" i="3"/>
  <c r="H17" i="3"/>
  <c r="H18" i="3"/>
  <c r="H19" i="3"/>
  <c r="H20" i="3"/>
  <c r="H21" i="3"/>
  <c r="H22" i="3"/>
  <c r="H23" i="3"/>
  <c r="H29" i="3"/>
  <c r="H32" i="3"/>
  <c r="I32" i="3" s="1"/>
  <c r="I29" i="3" l="1"/>
  <c r="H7" i="3"/>
  <c r="I23" i="3"/>
  <c r="I22" i="3"/>
  <c r="I21" i="3"/>
  <c r="I20" i="3"/>
  <c r="I19" i="3"/>
  <c r="I18" i="3"/>
  <c r="I17" i="3"/>
  <c r="I16" i="3"/>
  <c r="I15" i="3"/>
  <c r="I12" i="3"/>
  <c r="I11" i="3"/>
  <c r="I10" i="3"/>
  <c r="I9" i="3"/>
  <c r="I8" i="3"/>
  <c r="I6" i="3"/>
  <c r="F24" i="3" l="1"/>
  <c r="H24" i="3" s="1"/>
  <c r="I7" i="3"/>
  <c r="H26" i="3" l="1"/>
  <c r="I24" i="3"/>
  <c r="I26" i="3" s="1"/>
  <c r="F31" i="3" l="1"/>
  <c r="H31" i="3" s="1"/>
  <c r="I31" i="3" s="1"/>
  <c r="F30" i="3"/>
  <c r="H30" i="3" s="1"/>
  <c r="H34" i="3" l="1"/>
  <c r="I30" i="3"/>
  <c r="I34" i="3" l="1"/>
  <c r="I36" i="3" s="1"/>
  <c r="I39" i="3" s="1"/>
  <c r="H36" i="3"/>
  <c r="J29" i="3" s="1"/>
  <c r="J6" i="3" l="1"/>
  <c r="J36" i="3"/>
  <c r="J39" i="3" s="1"/>
  <c r="H39" i="3"/>
  <c r="G32" i="5" s="1"/>
  <c r="H32" i="5" s="1"/>
  <c r="J26" i="3"/>
  <c r="J7" i="3"/>
  <c r="J9" i="3"/>
  <c r="J8" i="3"/>
  <c r="J17" i="3"/>
  <c r="J11" i="3"/>
  <c r="J13" i="3"/>
  <c r="J19" i="3"/>
  <c r="J24" i="3"/>
  <c r="J21" i="3"/>
  <c r="J32" i="3"/>
  <c r="J31" i="3"/>
  <c r="J22" i="3"/>
  <c r="J23" i="3"/>
  <c r="J15" i="3"/>
  <c r="J16" i="3"/>
  <c r="J10" i="3"/>
  <c r="J20" i="3"/>
  <c r="J18" i="3"/>
  <c r="J12" i="3"/>
  <c r="J30" i="3"/>
  <c r="J14" i="3"/>
  <c r="J34" i="3"/>
  <c r="J32" i="5" l="1"/>
  <c r="J34" i="5" s="1"/>
  <c r="J36" i="5" s="1"/>
  <c r="I32" i="5"/>
  <c r="I34" i="5" s="1"/>
  <c r="I36" i="5" s="1"/>
  <c r="K32" i="5"/>
  <c r="K34" i="5" s="1"/>
  <c r="K36" i="5" s="1"/>
  <c r="H34" i="5"/>
  <c r="H36" i="5" l="1"/>
  <c r="O34" i="5" s="1"/>
  <c r="O6" i="5" l="1"/>
  <c r="O18" i="5"/>
  <c r="O28" i="5"/>
  <c r="O8" i="5"/>
  <c r="O14" i="5"/>
  <c r="O22" i="5"/>
  <c r="O16" i="5"/>
  <c r="O15" i="5"/>
  <c r="O13" i="5"/>
  <c r="O7" i="5"/>
  <c r="O23" i="5"/>
  <c r="O9" i="5"/>
  <c r="O19" i="5"/>
  <c r="O29" i="5"/>
  <c r="O17" i="5"/>
  <c r="O12" i="5"/>
  <c r="O30" i="5"/>
  <c r="O31" i="5"/>
  <c r="O25" i="5"/>
  <c r="O36" i="5" s="1"/>
  <c r="O10" i="5"/>
  <c r="O11" i="5"/>
  <c r="O20" i="5"/>
  <c r="O21" i="5"/>
  <c r="O32" i="5"/>
</calcChain>
</file>

<file path=xl/sharedStrings.xml><?xml version="1.0" encoding="utf-8"?>
<sst xmlns="http://schemas.openxmlformats.org/spreadsheetml/2006/main" count="151" uniqueCount="66">
  <si>
    <t>acres</t>
  </si>
  <si>
    <t>Updated:</t>
  </si>
  <si>
    <t>Univeristy of Florida, IFAS, Range Cattle Research and Education Center</t>
  </si>
  <si>
    <t>Total Fixed Costs</t>
  </si>
  <si>
    <t>acre</t>
  </si>
  <si>
    <t>Land Rent</t>
  </si>
  <si>
    <t>dollars</t>
  </si>
  <si>
    <t>General Overhead</t>
  </si>
  <si>
    <t>Ownership costs</t>
  </si>
  <si>
    <t>Mach. &amp; Equipment</t>
  </si>
  <si>
    <t>Estimated Fixed Costs</t>
  </si>
  <si>
    <t>Total Variable Costs</t>
  </si>
  <si>
    <t>Interest on ½ of Operating Costs</t>
  </si>
  <si>
    <t>Misc. Expenses</t>
  </si>
  <si>
    <t>(1 sample per 10 acres)</t>
  </si>
  <si>
    <t>Forage Tests</t>
  </si>
  <si>
    <t>hours</t>
  </si>
  <si>
    <t>Hired Labor</t>
  </si>
  <si>
    <t>Maint., Fuel, Oil, Lube</t>
  </si>
  <si>
    <t>Chemicals</t>
  </si>
  <si>
    <t>(Prorated over 5 years)</t>
  </si>
  <si>
    <t>Custom Lime Spread</t>
  </si>
  <si>
    <t>tons</t>
  </si>
  <si>
    <t>Lime</t>
  </si>
  <si>
    <t>Commerical Fertilizer Application</t>
  </si>
  <si>
    <t>Fertilizer Procurement</t>
  </si>
  <si>
    <t>lbs.</t>
  </si>
  <si>
    <t>Fertilizer, Commercial</t>
  </si>
  <si>
    <t>Broiler Litter Application</t>
  </si>
  <si>
    <t>Fertilizer, Animal Manure</t>
  </si>
  <si>
    <t>Seed</t>
  </si>
  <si>
    <t>Soil Test</t>
  </si>
  <si>
    <t>Estimated Variable Costs</t>
  </si>
  <si>
    <t>$/acre</t>
  </si>
  <si>
    <t>$/unit</t>
  </si>
  <si>
    <t>Quantity</t>
  </si>
  <si>
    <t>Unit</t>
  </si>
  <si>
    <t>Description</t>
  </si>
  <si>
    <t>Item</t>
  </si>
  <si>
    <t>% of Costs</t>
  </si>
  <si>
    <t>(1 sample per 20 acres)</t>
  </si>
  <si>
    <t>miles</t>
  </si>
  <si>
    <t>Southeast US, 2018-2019</t>
  </si>
  <si>
    <t>Custom Weed Control Application</t>
  </si>
  <si>
    <t>Micronutrient Package</t>
  </si>
  <si>
    <t>Alfalfa</t>
  </si>
  <si>
    <t>Weed Control</t>
  </si>
  <si>
    <t>Management Fee</t>
  </si>
  <si>
    <t>Total Cost of Establishment for Alfalfa in Bermudagrass</t>
  </si>
  <si>
    <t>Table 1. Estimated Cost of Establishment for Alfalfa in Bermudagrass</t>
  </si>
  <si>
    <t>Useful life (years)</t>
  </si>
  <si>
    <t>Planting Mach. &amp; Equipment</t>
  </si>
  <si>
    <r>
      <t>Broiler Litter (</t>
    </r>
    <r>
      <rPr>
        <i/>
        <sz val="17"/>
        <color theme="1"/>
        <rFont val="Arial"/>
        <family val="2"/>
      </rPr>
      <t>60N, 60P, 40K</t>
    </r>
    <r>
      <rPr>
        <sz val="17"/>
        <color theme="1"/>
        <rFont val="Arial"/>
        <family val="2"/>
      </rPr>
      <t>)</t>
    </r>
  </si>
  <si>
    <t>Table 2. Estimated Cost of Growing and Grazing Alfalfa-Bermudagrass</t>
  </si>
  <si>
    <r>
      <t>Nitrogen (</t>
    </r>
    <r>
      <rPr>
        <i/>
        <sz val="17"/>
        <color theme="1"/>
        <rFont val="Arial"/>
        <family val="2"/>
      </rPr>
      <t>N</t>
    </r>
    <r>
      <rPr>
        <sz val="17"/>
        <color theme="1"/>
        <rFont val="Arial"/>
        <family val="2"/>
      </rPr>
      <t>)</t>
    </r>
  </si>
  <si>
    <r>
      <t>Phosphorus (</t>
    </r>
    <r>
      <rPr>
        <i/>
        <sz val="17"/>
        <color theme="1"/>
        <rFont val="Arial"/>
        <family val="2"/>
      </rPr>
      <t>P</t>
    </r>
    <r>
      <rPr>
        <sz val="17"/>
        <color theme="1"/>
        <rFont val="Arial"/>
        <family val="2"/>
      </rPr>
      <t>)</t>
    </r>
  </si>
  <si>
    <r>
      <t>Potassium (</t>
    </r>
    <r>
      <rPr>
        <i/>
        <sz val="17"/>
        <color theme="1"/>
        <rFont val="Arial"/>
        <family val="2"/>
      </rPr>
      <t>K</t>
    </r>
    <r>
      <rPr>
        <sz val="17"/>
        <color theme="1"/>
        <rFont val="Arial"/>
        <family val="2"/>
      </rPr>
      <t>)</t>
    </r>
  </si>
  <si>
    <t>$/DM ton consumed</t>
  </si>
  <si>
    <t>lbs. of DM Forage/Acre</t>
  </si>
  <si>
    <t>Prorated Share of Alfalfa Establishment Cost</t>
  </si>
  <si>
    <t>Forage Utilization, %</t>
  </si>
  <si>
    <t>lbs. of DM Forage/Acre Consumed</t>
  </si>
  <si>
    <t>Total Cost of Growing and Grazing Alfalfa-Bermudagrass</t>
  </si>
  <si>
    <t>$/DM ton produced</t>
  </si>
  <si>
    <t>Fertilizer, Synthetic</t>
  </si>
  <si>
    <t>Synthetic Fertilizer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</si>
</sst>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i/>
      <sz val="17"/>
      <color theme="1"/>
      <name val="Arial"/>
      <family val="2"/>
    </font>
    <font>
      <b/>
      <i/>
      <sz val="18"/>
      <color theme="1"/>
      <name val="Arial"/>
      <family val="2"/>
    </font>
    <font>
      <b/>
      <sz val="17"/>
      <color theme="1"/>
      <name val="Arial"/>
      <family val="2"/>
    </font>
    <font>
      <sz val="17"/>
      <color theme="1"/>
      <name val="Arial"/>
      <family val="2"/>
    </font>
    <font>
      <i/>
      <sz val="17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6" fillId="2" borderId="4" xfId="0" applyNumberFormat="1" applyFont="1" applyFill="1" applyBorder="1" applyAlignment="1">
      <alignment horizontal="right" vertical="center"/>
    </xf>
    <xf numFmtId="8" fontId="6" fillId="2" borderId="4" xfId="0" applyNumberFormat="1" applyFont="1" applyFill="1" applyBorder="1" applyAlignment="1">
      <alignment horizontal="right" vertical="center"/>
    </xf>
    <xf numFmtId="8" fontId="6" fillId="0" borderId="0" xfId="0" applyNumberFormat="1" applyFont="1" applyAlignment="1">
      <alignment horizontal="right" vertical="center"/>
    </xf>
    <xf numFmtId="10" fontId="6" fillId="0" borderId="0" xfId="1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6" fillId="2" borderId="5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0" fontId="6" fillId="2" borderId="4" xfId="0" applyNumberFormat="1" applyFont="1" applyFill="1" applyBorder="1" applyAlignment="1">
      <alignment horizontal="right" vertical="center"/>
    </xf>
    <xf numFmtId="8" fontId="5" fillId="0" borderId="4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9" fontId="6" fillId="2" borderId="4" xfId="0" applyNumberFormat="1" applyFont="1" applyFill="1" applyBorder="1" applyAlignment="1">
      <alignment horizontal="right" vertical="center"/>
    </xf>
    <xf numFmtId="8" fontId="5" fillId="0" borderId="1" xfId="0" applyNumberFormat="1" applyFont="1" applyBorder="1" applyAlignment="1">
      <alignment horizontal="right" vertical="center"/>
    </xf>
    <xf numFmtId="10" fontId="5" fillId="0" borderId="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10" fontId="5" fillId="0" borderId="0" xfId="1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0" fontId="6" fillId="0" borderId="0" xfId="1" applyNumberFormat="1" applyFont="1" applyAlignment="1">
      <alignment horizontal="right" vertical="center"/>
    </xf>
    <xf numFmtId="10" fontId="5" fillId="0" borderId="4" xfId="1" applyNumberFormat="1" applyFont="1" applyBorder="1" applyAlignment="1">
      <alignment horizontal="right" vertical="center"/>
    </xf>
    <xf numFmtId="10" fontId="5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prevacg\Documents\The%20Budgets\Replacement%20Heifers\Miscellaneous%20Budgets\UGAReplacementFemaleCalculator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red_cows"/>
      <sheetName val="3_in_1"/>
      <sheetName val="raised_hfr"/>
      <sheetName val="Raised_hfr_budget"/>
      <sheetName val="Brd_hfr"/>
    </sheetNames>
    <sheetDataSet>
      <sheetData sheetId="0"/>
      <sheetData sheetId="1">
        <row r="3">
          <cell r="B3">
            <v>2000</v>
          </cell>
          <cell r="G3">
            <v>833.29969242598997</v>
          </cell>
        </row>
        <row r="4">
          <cell r="G4">
            <v>2755.6372549019607</v>
          </cell>
        </row>
        <row r="5">
          <cell r="G5">
            <v>0.16200058675454909</v>
          </cell>
        </row>
        <row r="12">
          <cell r="O12">
            <v>3</v>
          </cell>
        </row>
      </sheetData>
      <sheetData sheetId="2">
        <row r="2">
          <cell r="B2">
            <v>2500</v>
          </cell>
        </row>
        <row r="3">
          <cell r="Q3">
            <v>756.68753056015112</v>
          </cell>
        </row>
        <row r="4">
          <cell r="Q4">
            <v>3256.6875305601511</v>
          </cell>
        </row>
        <row r="5">
          <cell r="Q5">
            <v>0.22801101046832684</v>
          </cell>
        </row>
        <row r="10">
          <cell r="M10">
            <v>3</v>
          </cell>
        </row>
      </sheetData>
      <sheetData sheetId="3">
        <row r="3">
          <cell r="O3">
            <v>1306.8692680100035</v>
          </cell>
        </row>
        <row r="4">
          <cell r="O4">
            <v>3405.9437880100031</v>
          </cell>
        </row>
        <row r="5">
          <cell r="O5">
            <v>0.17654140230115201</v>
          </cell>
        </row>
        <row r="12">
          <cell r="N12">
            <v>5</v>
          </cell>
        </row>
      </sheetData>
      <sheetData sheetId="4"/>
      <sheetData sheetId="5">
        <row r="2">
          <cell r="B2">
            <v>3000</v>
          </cell>
        </row>
        <row r="3">
          <cell r="G3">
            <v>1227.9057935582077</v>
          </cell>
        </row>
        <row r="4">
          <cell r="G4">
            <v>4227.9057935582077</v>
          </cell>
        </row>
        <row r="5">
          <cell r="G5">
            <v>0.15750671923357951</v>
          </cell>
        </row>
        <row r="10">
          <cell r="M1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zoomScaleNormal="100" workbookViewId="0"/>
  </sheetViews>
  <sheetFormatPr defaultColWidth="9.140625" defaultRowHeight="21.75" x14ac:dyDescent="0.25"/>
  <cols>
    <col min="1" max="1" width="2.7109375" style="2" customWidth="1"/>
    <col min="2" max="2" width="3.7109375" style="2" customWidth="1"/>
    <col min="3" max="3" width="38.85546875" style="2" customWidth="1"/>
    <col min="4" max="4" width="42.85546875" style="2" customWidth="1"/>
    <col min="5" max="5" width="15.7109375" style="2" customWidth="1"/>
    <col min="6" max="6" width="15.7109375" style="28" customWidth="1"/>
    <col min="7" max="7" width="16.28515625" style="3" customWidth="1"/>
    <col min="8" max="8" width="14.85546875" style="3" customWidth="1"/>
    <col min="9" max="9" width="19.85546875" style="2" customWidth="1"/>
    <col min="10" max="10" width="15.85546875" style="2" customWidth="1"/>
    <col min="11" max="11" width="9.140625" style="2"/>
    <col min="12" max="12" width="12.85546875" style="2" customWidth="1"/>
    <col min="13" max="13" width="26.28515625" style="2" customWidth="1"/>
    <col min="14" max="16384" width="9.140625" style="2"/>
  </cols>
  <sheetData>
    <row r="1" spans="2:13" ht="20.100000000000001" customHeight="1" x14ac:dyDescent="0.25">
      <c r="B1" s="55"/>
      <c r="C1" s="55"/>
      <c r="D1" s="55"/>
      <c r="E1" s="55"/>
      <c r="F1" s="55"/>
      <c r="G1" s="55"/>
      <c r="H1" s="55"/>
      <c r="I1" s="55"/>
      <c r="J1" s="1"/>
    </row>
    <row r="2" spans="2:13" ht="35.1" customHeight="1" x14ac:dyDescent="0.25">
      <c r="B2" s="52" t="s">
        <v>49</v>
      </c>
      <c r="C2" s="52"/>
      <c r="D2" s="52"/>
      <c r="E2" s="52"/>
      <c r="F2" s="52"/>
      <c r="G2" s="52"/>
      <c r="H2" s="31"/>
      <c r="I2" s="32"/>
      <c r="J2" s="33" t="s">
        <v>42</v>
      </c>
    </row>
    <row r="3" spans="2:13" ht="48.75" customHeight="1" x14ac:dyDescent="0.25">
      <c r="B3" s="29"/>
      <c r="C3" s="30" t="s">
        <v>38</v>
      </c>
      <c r="D3" s="30" t="s">
        <v>37</v>
      </c>
      <c r="E3" s="29" t="s">
        <v>36</v>
      </c>
      <c r="F3" s="29" t="s">
        <v>35</v>
      </c>
      <c r="G3" s="29" t="s">
        <v>34</v>
      </c>
      <c r="H3" s="29" t="s">
        <v>33</v>
      </c>
      <c r="I3" s="29" t="str">
        <f>"$/"&amp;L6&amp;" acres"</f>
        <v>$/20 acres</v>
      </c>
      <c r="J3" s="29" t="s">
        <v>39</v>
      </c>
    </row>
    <row r="4" spans="2:13" ht="9" customHeight="1" x14ac:dyDescent="0.25">
      <c r="B4" s="56"/>
      <c r="C4" s="56"/>
      <c r="D4" s="56"/>
      <c r="E4" s="56"/>
      <c r="F4" s="56"/>
      <c r="G4" s="56"/>
      <c r="H4" s="56"/>
      <c r="I4" s="56"/>
      <c r="J4" s="4"/>
    </row>
    <row r="5" spans="2:13" ht="24" customHeight="1" thickBot="1" x14ac:dyDescent="0.3">
      <c r="B5" s="57" t="s">
        <v>32</v>
      </c>
      <c r="C5" s="57"/>
      <c r="D5" s="57"/>
      <c r="E5" s="57"/>
      <c r="F5" s="57"/>
      <c r="G5" s="57"/>
      <c r="H5" s="57"/>
      <c r="I5" s="57"/>
    </row>
    <row r="6" spans="2:13" ht="24.95" customHeight="1" thickBot="1" x14ac:dyDescent="0.3">
      <c r="C6" s="2" t="s">
        <v>31</v>
      </c>
      <c r="D6" s="2" t="s">
        <v>40</v>
      </c>
      <c r="E6" s="5" t="s">
        <v>4</v>
      </c>
      <c r="F6" s="6">
        <v>0.05</v>
      </c>
      <c r="G6" s="7">
        <v>7</v>
      </c>
      <c r="H6" s="8">
        <f t="shared" ref="H6:H12" si="0">F6*G6</f>
        <v>0.35000000000000003</v>
      </c>
      <c r="I6" s="8">
        <f t="shared" ref="I6:I13" si="1">H6*$L$6</f>
        <v>7.0000000000000009</v>
      </c>
      <c r="J6" s="45">
        <f t="shared" ref="J6:J24" si="2">H6/$H$36</f>
        <v>9.8472877342834636E-4</v>
      </c>
      <c r="L6" s="10">
        <v>20</v>
      </c>
      <c r="M6" s="11" t="s">
        <v>0</v>
      </c>
    </row>
    <row r="7" spans="2:13" ht="24.95" customHeight="1" thickBot="1" x14ac:dyDescent="0.3">
      <c r="C7" s="2" t="s">
        <v>30</v>
      </c>
      <c r="D7" s="2" t="s">
        <v>45</v>
      </c>
      <c r="E7" s="5" t="s">
        <v>26</v>
      </c>
      <c r="F7" s="6">
        <v>15</v>
      </c>
      <c r="G7" s="7">
        <v>5.15</v>
      </c>
      <c r="H7" s="8">
        <f t="shared" si="0"/>
        <v>77.25</v>
      </c>
      <c r="I7" s="8">
        <f t="shared" si="1"/>
        <v>1545</v>
      </c>
      <c r="J7" s="45">
        <f t="shared" si="2"/>
        <v>0.21734370784954216</v>
      </c>
      <c r="L7" s="10">
        <v>3</v>
      </c>
      <c r="M7" s="11" t="s">
        <v>50</v>
      </c>
    </row>
    <row r="8" spans="2:13" ht="24.95" customHeight="1" x14ac:dyDescent="0.25">
      <c r="C8" s="2" t="s">
        <v>29</v>
      </c>
      <c r="D8" s="2" t="s">
        <v>52</v>
      </c>
      <c r="E8" s="5" t="s">
        <v>22</v>
      </c>
      <c r="F8" s="6">
        <v>0</v>
      </c>
      <c r="G8" s="7">
        <v>30</v>
      </c>
      <c r="H8" s="8">
        <f t="shared" si="0"/>
        <v>0</v>
      </c>
      <c r="I8" s="8">
        <f t="shared" si="1"/>
        <v>0</v>
      </c>
      <c r="J8" s="45">
        <f t="shared" si="2"/>
        <v>0</v>
      </c>
    </row>
    <row r="9" spans="2:13" ht="24.95" customHeight="1" x14ac:dyDescent="0.25">
      <c r="D9" s="2" t="s">
        <v>28</v>
      </c>
      <c r="E9" s="5" t="s">
        <v>22</v>
      </c>
      <c r="F9" s="6">
        <v>0</v>
      </c>
      <c r="G9" s="7">
        <v>8</v>
      </c>
      <c r="H9" s="8">
        <f t="shared" si="0"/>
        <v>0</v>
      </c>
      <c r="I9" s="8">
        <f t="shared" si="1"/>
        <v>0</v>
      </c>
      <c r="J9" s="45">
        <f t="shared" si="2"/>
        <v>0</v>
      </c>
    </row>
    <row r="10" spans="2:13" ht="24.95" customHeight="1" x14ac:dyDescent="0.25">
      <c r="C10" s="2" t="s">
        <v>27</v>
      </c>
      <c r="D10" s="2" t="s">
        <v>54</v>
      </c>
      <c r="E10" s="5" t="s">
        <v>26</v>
      </c>
      <c r="F10" s="6">
        <v>0</v>
      </c>
      <c r="G10" s="7">
        <v>0.56000000000000005</v>
      </c>
      <c r="H10" s="8">
        <f t="shared" si="0"/>
        <v>0</v>
      </c>
      <c r="I10" s="8">
        <f t="shared" si="1"/>
        <v>0</v>
      </c>
      <c r="J10" s="45">
        <f t="shared" si="2"/>
        <v>0</v>
      </c>
    </row>
    <row r="11" spans="2:13" ht="24.95" customHeight="1" x14ac:dyDescent="0.25">
      <c r="D11" s="2" t="s">
        <v>55</v>
      </c>
      <c r="E11" s="5" t="s">
        <v>26</v>
      </c>
      <c r="F11" s="6">
        <v>60</v>
      </c>
      <c r="G11" s="7">
        <v>0.34</v>
      </c>
      <c r="H11" s="8">
        <f t="shared" si="0"/>
        <v>20.400000000000002</v>
      </c>
      <c r="I11" s="8">
        <f t="shared" si="1"/>
        <v>408.00000000000006</v>
      </c>
      <c r="J11" s="45">
        <f t="shared" si="2"/>
        <v>5.7395619936966479E-2</v>
      </c>
    </row>
    <row r="12" spans="2:13" ht="24.95" customHeight="1" x14ac:dyDescent="0.25">
      <c r="D12" s="2" t="s">
        <v>56</v>
      </c>
      <c r="E12" s="5" t="s">
        <v>26</v>
      </c>
      <c r="F12" s="6">
        <v>200</v>
      </c>
      <c r="G12" s="7">
        <v>0.43</v>
      </c>
      <c r="H12" s="8">
        <f t="shared" si="0"/>
        <v>86</v>
      </c>
      <c r="I12" s="8">
        <f t="shared" si="1"/>
        <v>1720</v>
      </c>
      <c r="J12" s="45">
        <f t="shared" si="2"/>
        <v>0.24196192718525081</v>
      </c>
    </row>
    <row r="13" spans="2:13" ht="24.95" customHeight="1" x14ac:dyDescent="0.25">
      <c r="D13" s="2" t="s">
        <v>44</v>
      </c>
      <c r="E13" s="5" t="s">
        <v>26</v>
      </c>
      <c r="F13" s="6">
        <v>4</v>
      </c>
      <c r="G13" s="7">
        <v>1.05</v>
      </c>
      <c r="H13" s="8">
        <f t="shared" ref="H13" si="3">F13*G13</f>
        <v>4.2</v>
      </c>
      <c r="I13" s="8">
        <f t="shared" si="1"/>
        <v>84</v>
      </c>
      <c r="J13" s="45">
        <f t="shared" si="2"/>
        <v>1.1816745281140156E-2</v>
      </c>
    </row>
    <row r="14" spans="2:13" ht="24.95" customHeight="1" x14ac:dyDescent="0.25">
      <c r="D14" s="2" t="s">
        <v>25</v>
      </c>
      <c r="E14" s="5" t="s">
        <v>41</v>
      </c>
      <c r="F14" s="6">
        <v>50</v>
      </c>
      <c r="G14" s="7">
        <v>0.75</v>
      </c>
      <c r="H14" s="8">
        <f>I14/$L$6</f>
        <v>1.875</v>
      </c>
      <c r="I14" s="8">
        <f>F14*G14</f>
        <v>37.5</v>
      </c>
      <c r="J14" s="45">
        <f t="shared" si="2"/>
        <v>5.2753327147947119E-3</v>
      </c>
    </row>
    <row r="15" spans="2:13" ht="24.95" customHeight="1" x14ac:dyDescent="0.25">
      <c r="D15" s="2" t="s">
        <v>24</v>
      </c>
      <c r="E15" s="5" t="s">
        <v>4</v>
      </c>
      <c r="F15" s="6">
        <v>2</v>
      </c>
      <c r="G15" s="7">
        <v>8</v>
      </c>
      <c r="H15" s="8">
        <f t="shared" ref="H15:H24" si="4">F15*G15</f>
        <v>16</v>
      </c>
      <c r="I15" s="8">
        <f t="shared" ref="I15:I24" si="5">H15*$L$6</f>
        <v>320</v>
      </c>
      <c r="J15" s="45">
        <f t="shared" si="2"/>
        <v>4.5016172499581543E-2</v>
      </c>
    </row>
    <row r="16" spans="2:13" ht="24.95" customHeight="1" x14ac:dyDescent="0.25">
      <c r="C16" s="2" t="s">
        <v>23</v>
      </c>
      <c r="D16" s="2" t="s">
        <v>20</v>
      </c>
      <c r="E16" s="5" t="s">
        <v>22</v>
      </c>
      <c r="F16" s="6">
        <v>0.4</v>
      </c>
      <c r="G16" s="7">
        <v>32</v>
      </c>
      <c r="H16" s="8">
        <f t="shared" si="4"/>
        <v>12.8</v>
      </c>
      <c r="I16" s="8">
        <f t="shared" si="5"/>
        <v>256</v>
      </c>
      <c r="J16" s="45">
        <f t="shared" si="2"/>
        <v>3.6012937999665241E-2</v>
      </c>
    </row>
    <row r="17" spans="2:10" ht="24.95" customHeight="1" x14ac:dyDescent="0.25">
      <c r="C17" s="2" t="s">
        <v>21</v>
      </c>
      <c r="D17" s="2" t="s">
        <v>20</v>
      </c>
      <c r="E17" s="5" t="s">
        <v>4</v>
      </c>
      <c r="F17" s="6">
        <v>0.2</v>
      </c>
      <c r="G17" s="7">
        <v>8</v>
      </c>
      <c r="H17" s="8">
        <f t="shared" si="4"/>
        <v>1.6</v>
      </c>
      <c r="I17" s="8">
        <f t="shared" si="5"/>
        <v>32</v>
      </c>
      <c r="J17" s="45">
        <f t="shared" si="2"/>
        <v>4.5016172499581552E-3</v>
      </c>
    </row>
    <row r="18" spans="2:10" ht="24.95" customHeight="1" x14ac:dyDescent="0.25">
      <c r="C18" s="2" t="s">
        <v>46</v>
      </c>
      <c r="D18" s="2" t="s">
        <v>19</v>
      </c>
      <c r="E18" s="5" t="s">
        <v>4</v>
      </c>
      <c r="F18" s="6">
        <v>1</v>
      </c>
      <c r="G18" s="7">
        <v>7.23</v>
      </c>
      <c r="H18" s="8">
        <f t="shared" si="4"/>
        <v>7.23</v>
      </c>
      <c r="I18" s="8">
        <f t="shared" si="5"/>
        <v>144.60000000000002</v>
      </c>
      <c r="J18" s="45">
        <f t="shared" si="2"/>
        <v>2.034168294824841E-2</v>
      </c>
    </row>
    <row r="19" spans="2:10" ht="24.95" customHeight="1" x14ac:dyDescent="0.25">
      <c r="D19" s="2" t="s">
        <v>43</v>
      </c>
      <c r="E19" s="5" t="s">
        <v>4</v>
      </c>
      <c r="F19" s="6">
        <v>1</v>
      </c>
      <c r="G19" s="7">
        <v>5.25</v>
      </c>
      <c r="H19" s="8">
        <f t="shared" si="4"/>
        <v>5.25</v>
      </c>
      <c r="I19" s="8">
        <f t="shared" si="5"/>
        <v>105</v>
      </c>
      <c r="J19" s="45">
        <f t="shared" si="2"/>
        <v>1.4770931601425194E-2</v>
      </c>
    </row>
    <row r="20" spans="2:10" ht="24.95" customHeight="1" x14ac:dyDescent="0.25">
      <c r="C20" s="2" t="s">
        <v>51</v>
      </c>
      <c r="D20" s="2" t="s">
        <v>18</v>
      </c>
      <c r="E20" s="5" t="s">
        <v>4</v>
      </c>
      <c r="F20" s="6">
        <v>1</v>
      </c>
      <c r="G20" s="7">
        <v>13.53</v>
      </c>
      <c r="H20" s="8">
        <f t="shared" si="4"/>
        <v>13.53</v>
      </c>
      <c r="I20" s="8">
        <f t="shared" si="5"/>
        <v>270.59999999999997</v>
      </c>
      <c r="J20" s="45">
        <f t="shared" si="2"/>
        <v>3.8066800869958645E-2</v>
      </c>
    </row>
    <row r="21" spans="2:10" ht="24.95" customHeight="1" x14ac:dyDescent="0.25">
      <c r="C21" s="2" t="s">
        <v>17</v>
      </c>
      <c r="E21" s="5" t="s">
        <v>16</v>
      </c>
      <c r="F21" s="12">
        <v>0.25</v>
      </c>
      <c r="G21" s="7">
        <v>12.5</v>
      </c>
      <c r="H21" s="8">
        <f t="shared" si="4"/>
        <v>3.125</v>
      </c>
      <c r="I21" s="8">
        <f t="shared" si="5"/>
        <v>62.5</v>
      </c>
      <c r="J21" s="45">
        <f t="shared" si="2"/>
        <v>8.7922211913245198E-3</v>
      </c>
    </row>
    <row r="22" spans="2:10" ht="24.95" customHeight="1" x14ac:dyDescent="0.25">
      <c r="C22" s="2" t="s">
        <v>15</v>
      </c>
      <c r="D22" s="2" t="s">
        <v>14</v>
      </c>
      <c r="E22" s="5" t="s">
        <v>4</v>
      </c>
      <c r="F22" s="12">
        <v>0.1</v>
      </c>
      <c r="G22" s="7">
        <v>7</v>
      </c>
      <c r="H22" s="8">
        <f t="shared" si="4"/>
        <v>0.70000000000000007</v>
      </c>
      <c r="I22" s="8">
        <f t="shared" si="5"/>
        <v>14.000000000000002</v>
      </c>
      <c r="J22" s="45">
        <f t="shared" si="2"/>
        <v>1.9694575468566927E-3</v>
      </c>
    </row>
    <row r="23" spans="2:10" ht="24.95" customHeight="1" x14ac:dyDescent="0.25">
      <c r="C23" s="2" t="s">
        <v>13</v>
      </c>
      <c r="E23" s="5" t="s">
        <v>4</v>
      </c>
      <c r="F23" s="12">
        <v>1</v>
      </c>
      <c r="G23" s="7">
        <v>15</v>
      </c>
      <c r="H23" s="8">
        <f t="shared" si="4"/>
        <v>15</v>
      </c>
      <c r="I23" s="8">
        <f t="shared" si="5"/>
        <v>300</v>
      </c>
      <c r="J23" s="45">
        <f t="shared" si="2"/>
        <v>4.2202661718357695E-2</v>
      </c>
    </row>
    <row r="24" spans="2:10" ht="24.95" customHeight="1" x14ac:dyDescent="0.25">
      <c r="C24" s="2" t="s">
        <v>12</v>
      </c>
      <c r="E24" s="5" t="s">
        <v>6</v>
      </c>
      <c r="F24" s="13">
        <f>SUM(H6:H23)</f>
        <v>265.30999999999995</v>
      </c>
      <c r="G24" s="14">
        <v>6.25E-2</v>
      </c>
      <c r="H24" s="8">
        <f t="shared" si="4"/>
        <v>16.581874999999997</v>
      </c>
      <c r="I24" s="8">
        <f t="shared" si="5"/>
        <v>331.63749999999993</v>
      </c>
      <c r="J24" s="45">
        <f t="shared" si="2"/>
        <v>4.6653284085406165E-2</v>
      </c>
    </row>
    <row r="25" spans="2:10" ht="9" customHeight="1" x14ac:dyDescent="0.25">
      <c r="B25" s="59"/>
      <c r="C25" s="59"/>
      <c r="D25" s="59"/>
      <c r="E25" s="59"/>
      <c r="F25" s="59"/>
      <c r="G25" s="59"/>
      <c r="H25" s="59"/>
      <c r="I25" s="59"/>
      <c r="J25" s="9"/>
    </row>
    <row r="26" spans="2:10" ht="24" customHeight="1" x14ac:dyDescent="0.25">
      <c r="B26" s="57" t="s">
        <v>11</v>
      </c>
      <c r="C26" s="57"/>
      <c r="D26" s="57"/>
      <c r="E26" s="57"/>
      <c r="F26" s="57"/>
      <c r="G26" s="57"/>
      <c r="H26" s="15">
        <f>SUM(H6:H24)</f>
        <v>281.89187499999991</v>
      </c>
      <c r="I26" s="15">
        <f>SUM(I6:I24)</f>
        <v>5637.8375000000005</v>
      </c>
      <c r="J26" s="46">
        <f>H26/$H$36</f>
        <v>0.79310582945190466</v>
      </c>
    </row>
    <row r="27" spans="2:10" ht="9" customHeight="1" x14ac:dyDescent="0.25">
      <c r="B27" s="58"/>
      <c r="C27" s="58"/>
      <c r="D27" s="58"/>
      <c r="E27" s="58"/>
      <c r="F27" s="58"/>
      <c r="G27" s="58"/>
      <c r="H27" s="58"/>
      <c r="I27" s="58"/>
      <c r="J27" s="9"/>
    </row>
    <row r="28" spans="2:10" ht="24" customHeight="1" x14ac:dyDescent="0.25">
      <c r="B28" s="57" t="s">
        <v>10</v>
      </c>
      <c r="C28" s="57"/>
      <c r="D28" s="57"/>
      <c r="E28" s="57"/>
      <c r="F28" s="57"/>
      <c r="G28" s="57"/>
      <c r="H28" s="57"/>
      <c r="I28" s="57"/>
      <c r="J28" s="9"/>
    </row>
    <row r="29" spans="2:10" ht="24.95" customHeight="1" x14ac:dyDescent="0.25">
      <c r="B29" s="4"/>
      <c r="C29" s="2" t="s">
        <v>51</v>
      </c>
      <c r="D29" s="2" t="s">
        <v>8</v>
      </c>
      <c r="E29" s="5" t="s">
        <v>4</v>
      </c>
      <c r="F29" s="6">
        <v>1</v>
      </c>
      <c r="G29" s="7">
        <v>11.89</v>
      </c>
      <c r="H29" s="8">
        <f>F29*G29</f>
        <v>11.89</v>
      </c>
      <c r="I29" s="8">
        <f>H29*$L$6</f>
        <v>237.8</v>
      </c>
      <c r="J29" s="45">
        <f>H29/$H$36</f>
        <v>3.3452643188751539E-2</v>
      </c>
    </row>
    <row r="30" spans="2:10" ht="24.95" customHeight="1" x14ac:dyDescent="0.25">
      <c r="C30" s="16" t="s">
        <v>7</v>
      </c>
      <c r="E30" s="5" t="s">
        <v>6</v>
      </c>
      <c r="F30" s="13">
        <f>H26</f>
        <v>281.89187499999991</v>
      </c>
      <c r="G30" s="17">
        <v>7.0000000000000007E-2</v>
      </c>
      <c r="H30" s="8">
        <f>F30*G30</f>
        <v>19.732431249999994</v>
      </c>
      <c r="I30" s="8">
        <f>H30*$L$6</f>
        <v>394.64862499999987</v>
      </c>
      <c r="J30" s="45">
        <f>H30/$H$36</f>
        <v>5.5517408061633328E-2</v>
      </c>
    </row>
    <row r="31" spans="2:10" ht="24.95" customHeight="1" x14ac:dyDescent="0.25">
      <c r="C31" s="16" t="s">
        <v>47</v>
      </c>
      <c r="E31" s="5" t="s">
        <v>6</v>
      </c>
      <c r="F31" s="13">
        <f>H26</f>
        <v>281.89187499999991</v>
      </c>
      <c r="G31" s="17">
        <v>0.06</v>
      </c>
      <c r="H31" s="8">
        <f>F31*G31</f>
        <v>16.913512499999996</v>
      </c>
      <c r="I31" s="8">
        <f>H31*$L$6</f>
        <v>338.27024999999992</v>
      </c>
      <c r="J31" s="45">
        <f>H31/$H$36</f>
        <v>4.7586349767114282E-2</v>
      </c>
    </row>
    <row r="32" spans="2:10" ht="24.95" customHeight="1" x14ac:dyDescent="0.25">
      <c r="C32" s="2" t="s">
        <v>5</v>
      </c>
      <c r="E32" s="5" t="s">
        <v>4</v>
      </c>
      <c r="F32" s="6">
        <v>1</v>
      </c>
      <c r="G32" s="7">
        <v>25</v>
      </c>
      <c r="H32" s="8">
        <f>F32*G32</f>
        <v>25</v>
      </c>
      <c r="I32" s="8">
        <f>H32*$L$6</f>
        <v>500</v>
      </c>
      <c r="J32" s="45">
        <f>H32/$H$36</f>
        <v>7.0337769530596159E-2</v>
      </c>
    </row>
    <row r="33" spans="2:10" ht="9" customHeight="1" x14ac:dyDescent="0.25">
      <c r="B33" s="59"/>
      <c r="C33" s="59"/>
      <c r="D33" s="59"/>
      <c r="E33" s="59"/>
      <c r="F33" s="59"/>
      <c r="G33" s="59"/>
      <c r="H33" s="59"/>
      <c r="I33" s="59"/>
      <c r="J33" s="9"/>
    </row>
    <row r="34" spans="2:10" ht="24" customHeight="1" x14ac:dyDescent="0.25">
      <c r="B34" s="57" t="s">
        <v>3</v>
      </c>
      <c r="C34" s="57"/>
      <c r="D34" s="57"/>
      <c r="E34" s="57"/>
      <c r="F34" s="57"/>
      <c r="G34" s="60"/>
      <c r="H34" s="15">
        <f>SUM(H29:H32)</f>
        <v>73.535943749999987</v>
      </c>
      <c r="I34" s="15">
        <f>SUM(I29:I32)</f>
        <v>1470.7188749999998</v>
      </c>
      <c r="J34" s="46">
        <f>H34/$H$36</f>
        <v>0.20689417054809531</v>
      </c>
    </row>
    <row r="35" spans="2:10" ht="9" customHeight="1" thickBot="1" x14ac:dyDescent="0.3">
      <c r="B35" s="58"/>
      <c r="C35" s="58"/>
      <c r="D35" s="58"/>
      <c r="E35" s="58"/>
      <c r="F35" s="58"/>
      <c r="G35" s="58"/>
      <c r="H35" s="58"/>
      <c r="I35" s="58"/>
      <c r="J35" s="9"/>
    </row>
    <row r="36" spans="2:10" ht="24" customHeight="1" thickBot="1" x14ac:dyDescent="0.3">
      <c r="B36" s="61" t="s">
        <v>48</v>
      </c>
      <c r="C36" s="61"/>
      <c r="D36" s="61"/>
      <c r="E36" s="61"/>
      <c r="F36" s="61"/>
      <c r="G36" s="62"/>
      <c r="H36" s="18">
        <f>SUM(H26+H34)</f>
        <v>355.42781874999991</v>
      </c>
      <c r="I36" s="18">
        <f>SUM(I26+I34)</f>
        <v>7108.5563750000001</v>
      </c>
      <c r="J36" s="47">
        <f>H36/$H$36</f>
        <v>1</v>
      </c>
    </row>
    <row r="37" spans="2:10" ht="9" customHeight="1" x14ac:dyDescent="0.25">
      <c r="B37" s="63"/>
      <c r="C37" s="63"/>
      <c r="D37" s="63"/>
      <c r="E37" s="63"/>
      <c r="F37" s="63"/>
      <c r="G37" s="63"/>
      <c r="H37" s="63"/>
      <c r="I37" s="63"/>
      <c r="J37" s="20"/>
    </row>
    <row r="38" spans="2:10" ht="9.9499999999999993" customHeight="1" thickBot="1" x14ac:dyDescent="0.3">
      <c r="B38" s="21"/>
      <c r="C38" s="21"/>
      <c r="D38" s="21"/>
      <c r="E38" s="21"/>
      <c r="F38" s="21"/>
      <c r="G38" s="21"/>
      <c r="H38" s="21"/>
      <c r="I38" s="21"/>
      <c r="J38" s="22"/>
    </row>
    <row r="39" spans="2:10" ht="24.95" customHeight="1" thickBot="1" x14ac:dyDescent="0.3">
      <c r="B39" s="53" t="str">
        <f>"Prorated Share of Alfalfa Establishment Cost (Prorated over "&amp;L7&amp;" years)"</f>
        <v>Prorated Share of Alfalfa Establishment Cost (Prorated over 3 years)</v>
      </c>
      <c r="C39" s="53"/>
      <c r="D39" s="53"/>
      <c r="E39" s="53"/>
      <c r="F39" s="53"/>
      <c r="G39" s="54"/>
      <c r="H39" s="18">
        <f>H36/L7</f>
        <v>118.4759395833333</v>
      </c>
      <c r="I39" s="18">
        <f>I36/L7</f>
        <v>2369.5187916666669</v>
      </c>
      <c r="J39" s="47">
        <f>J36/L7</f>
        <v>0.33333333333333331</v>
      </c>
    </row>
    <row r="40" spans="2:10" ht="9.9499999999999993" customHeight="1" thickBot="1" x14ac:dyDescent="0.3">
      <c r="B40" s="23"/>
      <c r="C40" s="24"/>
      <c r="D40" s="24"/>
      <c r="E40" s="24"/>
      <c r="F40" s="24"/>
      <c r="G40" s="24"/>
      <c r="H40" s="24"/>
      <c r="I40" s="24"/>
      <c r="J40" s="25"/>
    </row>
    <row r="41" spans="2:10" s="22" customFormat="1" ht="24.95" customHeight="1" thickTop="1" x14ac:dyDescent="0.25">
      <c r="B41" s="51" t="s">
        <v>2</v>
      </c>
      <c r="C41" s="51"/>
      <c r="D41" s="51"/>
      <c r="E41" s="51"/>
      <c r="F41" s="51"/>
      <c r="G41" s="51"/>
      <c r="H41" s="51"/>
      <c r="I41" s="26" t="s">
        <v>1</v>
      </c>
      <c r="J41" s="27">
        <v>43586</v>
      </c>
    </row>
  </sheetData>
  <mergeCells count="15">
    <mergeCell ref="B41:H41"/>
    <mergeCell ref="B2:G2"/>
    <mergeCell ref="B39:G39"/>
    <mergeCell ref="B1:I1"/>
    <mergeCell ref="B4:I4"/>
    <mergeCell ref="B5:I5"/>
    <mergeCell ref="B28:I28"/>
    <mergeCell ref="B27:I27"/>
    <mergeCell ref="B25:I25"/>
    <mergeCell ref="B33:I33"/>
    <mergeCell ref="B34:G34"/>
    <mergeCell ref="B26:G26"/>
    <mergeCell ref="B36:G36"/>
    <mergeCell ref="B35:I35"/>
    <mergeCell ref="B37:I37"/>
  </mergeCells>
  <pageMargins left="0.7" right="0.7" top="0.75" bottom="0.75" header="0.3" footer="0.3"/>
  <pageSetup scale="57" orientation="portrait" horizontalDpi="4294967293" verticalDpi="4294967293" r:id="rId1"/>
  <ignoredErrors>
    <ignoredError sqref="H14:I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showGridLines="0" tabSelected="1" zoomScaleNormal="100" workbookViewId="0">
      <selection activeCell="B2" sqref="B2:H2"/>
    </sheetView>
  </sheetViews>
  <sheetFormatPr defaultColWidth="9.140625" defaultRowHeight="21.75" x14ac:dyDescent="0.25"/>
  <cols>
    <col min="1" max="1" width="2.7109375" style="2" customWidth="1"/>
    <col min="2" max="2" width="3.7109375" style="2" customWidth="1"/>
    <col min="3" max="3" width="38.85546875" style="2" customWidth="1"/>
    <col min="4" max="4" width="42.85546875" style="2" customWidth="1"/>
    <col min="5" max="5" width="15.7109375" style="2" customWidth="1"/>
    <col min="6" max="6" width="15.7109375" style="28" customWidth="1"/>
    <col min="7" max="7" width="16.28515625" style="3" customWidth="1"/>
    <col min="8" max="8" width="14.85546875" style="3" customWidth="1"/>
    <col min="9" max="10" width="19.85546875" style="2" customWidth="1"/>
    <col min="11" max="11" width="17.85546875" style="2" customWidth="1"/>
    <col min="12" max="12" width="9.140625" style="2"/>
    <col min="13" max="13" width="16.85546875" style="2" customWidth="1"/>
    <col min="14" max="14" width="57.7109375" style="2" bestFit="1" customWidth="1"/>
    <col min="15" max="15" width="18.140625" style="2" bestFit="1" customWidth="1"/>
    <col min="16" max="16384" width="9.140625" style="2"/>
  </cols>
  <sheetData>
    <row r="1" spans="2:15" ht="20.100000000000001" customHeight="1" x14ac:dyDescent="0.25">
      <c r="B1" s="55"/>
      <c r="C1" s="55"/>
      <c r="D1" s="55"/>
      <c r="E1" s="55"/>
      <c r="F1" s="55"/>
      <c r="G1" s="55"/>
      <c r="H1" s="55"/>
      <c r="I1" s="55"/>
      <c r="J1" s="41"/>
      <c r="K1" s="1"/>
    </row>
    <row r="2" spans="2:15" ht="35.1" customHeight="1" x14ac:dyDescent="0.25">
      <c r="B2" s="52" t="s">
        <v>53</v>
      </c>
      <c r="C2" s="52"/>
      <c r="D2" s="52"/>
      <c r="E2" s="52"/>
      <c r="F2" s="52"/>
      <c r="G2" s="52"/>
      <c r="H2" s="52"/>
      <c r="I2" s="64" t="s">
        <v>42</v>
      </c>
      <c r="J2" s="64"/>
      <c r="K2" s="64"/>
    </row>
    <row r="3" spans="2:15" ht="48.75" customHeight="1" x14ac:dyDescent="0.25">
      <c r="B3" s="29"/>
      <c r="C3" s="30" t="s">
        <v>38</v>
      </c>
      <c r="D3" s="30" t="s">
        <v>37</v>
      </c>
      <c r="E3" s="29" t="s">
        <v>36</v>
      </c>
      <c r="F3" s="29" t="s">
        <v>35</v>
      </c>
      <c r="G3" s="29" t="s">
        <v>34</v>
      </c>
      <c r="H3" s="29" t="s">
        <v>33</v>
      </c>
      <c r="I3" s="29" t="str">
        <f>"$/"&amp;M6&amp;" acres"</f>
        <v>$/20 acres</v>
      </c>
      <c r="J3" s="35" t="s">
        <v>63</v>
      </c>
      <c r="K3" s="35" t="s">
        <v>57</v>
      </c>
      <c r="O3" s="29" t="s">
        <v>39</v>
      </c>
    </row>
    <row r="4" spans="2:15" ht="9" customHeight="1" x14ac:dyDescent="0.25">
      <c r="B4" s="56"/>
      <c r="C4" s="56"/>
      <c r="D4" s="56"/>
      <c r="E4" s="56"/>
      <c r="F4" s="56"/>
      <c r="G4" s="56"/>
      <c r="H4" s="56"/>
      <c r="I4" s="56"/>
      <c r="J4" s="41"/>
      <c r="K4" s="4"/>
      <c r="O4" s="4"/>
    </row>
    <row r="5" spans="2:15" ht="24" customHeight="1" thickBot="1" x14ac:dyDescent="0.3">
      <c r="B5" s="57" t="s">
        <v>32</v>
      </c>
      <c r="C5" s="57"/>
      <c r="D5" s="57"/>
      <c r="E5" s="57"/>
      <c r="F5" s="57"/>
      <c r="G5" s="57"/>
      <c r="H5" s="57"/>
      <c r="I5" s="57"/>
      <c r="J5" s="42"/>
    </row>
    <row r="6" spans="2:15" ht="24.95" customHeight="1" thickBot="1" x14ac:dyDescent="0.3">
      <c r="C6" s="2" t="s">
        <v>31</v>
      </c>
      <c r="D6" s="2" t="s">
        <v>40</v>
      </c>
      <c r="E6" s="5" t="s">
        <v>4</v>
      </c>
      <c r="F6" s="6">
        <v>0.05</v>
      </c>
      <c r="G6" s="7">
        <v>7</v>
      </c>
      <c r="H6" s="8">
        <f t="shared" ref="H6:H12" si="0">F6*G6</f>
        <v>0.35000000000000003</v>
      </c>
      <c r="I6" s="8">
        <f t="shared" ref="I6:I12" si="1">H6*$M$6</f>
        <v>7.0000000000000009</v>
      </c>
      <c r="J6" s="48">
        <f>$H6/($M$7/2000)</f>
        <v>7.7777777777777779E-2</v>
      </c>
      <c r="K6" s="48">
        <f>$H6/($M$9/2000)</f>
        <v>0.17283950617283952</v>
      </c>
      <c r="M6" s="10">
        <v>20</v>
      </c>
      <c r="N6" s="11" t="s">
        <v>0</v>
      </c>
      <c r="O6" s="9">
        <f>$H6/$H$36</f>
        <v>1.0579184401808713E-3</v>
      </c>
    </row>
    <row r="7" spans="2:15" ht="24.95" customHeight="1" thickBot="1" x14ac:dyDescent="0.3">
      <c r="C7" s="2" t="s">
        <v>29</v>
      </c>
      <c r="D7" s="2" t="s">
        <v>52</v>
      </c>
      <c r="E7" s="5" t="s">
        <v>22</v>
      </c>
      <c r="F7" s="6">
        <v>0</v>
      </c>
      <c r="G7" s="7">
        <v>30</v>
      </c>
      <c r="H7" s="8">
        <f t="shared" si="0"/>
        <v>0</v>
      </c>
      <c r="I7" s="8">
        <f t="shared" si="1"/>
        <v>0</v>
      </c>
      <c r="J7" s="48">
        <f t="shared" ref="J7:J23" si="2">$H7/($M$7/2000)</f>
        <v>0</v>
      </c>
      <c r="K7" s="48">
        <f t="shared" ref="K7:K23" si="3">$H7/($M$9/2000)</f>
        <v>0</v>
      </c>
      <c r="M7" s="36">
        <v>9000</v>
      </c>
      <c r="N7" s="11" t="s">
        <v>58</v>
      </c>
      <c r="O7" s="9">
        <f t="shared" ref="O7:O25" si="4">$H7/$H$36</f>
        <v>0</v>
      </c>
    </row>
    <row r="8" spans="2:15" ht="24.95" customHeight="1" thickBot="1" x14ac:dyDescent="0.3">
      <c r="D8" s="2" t="s">
        <v>28</v>
      </c>
      <c r="E8" s="5" t="s">
        <v>22</v>
      </c>
      <c r="F8" s="6">
        <v>0</v>
      </c>
      <c r="G8" s="7">
        <v>8</v>
      </c>
      <c r="H8" s="8">
        <f t="shared" si="0"/>
        <v>0</v>
      </c>
      <c r="I8" s="8">
        <f t="shared" si="1"/>
        <v>0</v>
      </c>
      <c r="J8" s="48">
        <f t="shared" si="2"/>
        <v>0</v>
      </c>
      <c r="K8" s="48">
        <f t="shared" si="3"/>
        <v>0</v>
      </c>
      <c r="M8" s="37">
        <v>0.45</v>
      </c>
      <c r="N8" s="11" t="s">
        <v>60</v>
      </c>
      <c r="O8" s="9">
        <f t="shared" si="4"/>
        <v>0</v>
      </c>
    </row>
    <row r="9" spans="2:15" ht="24.95" customHeight="1" thickBot="1" x14ac:dyDescent="0.3">
      <c r="C9" s="2" t="s">
        <v>64</v>
      </c>
      <c r="D9" s="2" t="s">
        <v>54</v>
      </c>
      <c r="E9" s="5" t="s">
        <v>26</v>
      </c>
      <c r="F9" s="6">
        <v>0</v>
      </c>
      <c r="G9" s="7">
        <v>0.56000000000000005</v>
      </c>
      <c r="H9" s="8">
        <f t="shared" si="0"/>
        <v>0</v>
      </c>
      <c r="I9" s="8">
        <f t="shared" si="1"/>
        <v>0</v>
      </c>
      <c r="J9" s="48">
        <f t="shared" si="2"/>
        <v>0</v>
      </c>
      <c r="K9" s="48">
        <f t="shared" si="3"/>
        <v>0</v>
      </c>
      <c r="M9" s="40">
        <f>M7*M8</f>
        <v>4050</v>
      </c>
      <c r="N9" s="11" t="s">
        <v>61</v>
      </c>
      <c r="O9" s="9">
        <f t="shared" si="4"/>
        <v>0</v>
      </c>
    </row>
    <row r="10" spans="2:15" ht="24.95" customHeight="1" x14ac:dyDescent="0.25">
      <c r="D10" s="2" t="s">
        <v>55</v>
      </c>
      <c r="E10" s="5" t="s">
        <v>26</v>
      </c>
      <c r="F10" s="6">
        <v>60</v>
      </c>
      <c r="G10" s="7">
        <v>0.34</v>
      </c>
      <c r="H10" s="8">
        <f t="shared" si="0"/>
        <v>20.400000000000002</v>
      </c>
      <c r="I10" s="8">
        <f t="shared" si="1"/>
        <v>408.00000000000006</v>
      </c>
      <c r="J10" s="48">
        <f t="shared" si="2"/>
        <v>4.5333333333333341</v>
      </c>
      <c r="K10" s="48">
        <f t="shared" si="3"/>
        <v>10.074074074074076</v>
      </c>
      <c r="O10" s="9">
        <f t="shared" si="4"/>
        <v>6.1661531941970778E-2</v>
      </c>
    </row>
    <row r="11" spans="2:15" ht="24.95" customHeight="1" x14ac:dyDescent="0.25">
      <c r="D11" s="2" t="s">
        <v>56</v>
      </c>
      <c r="E11" s="5" t="s">
        <v>26</v>
      </c>
      <c r="F11" s="6">
        <v>200</v>
      </c>
      <c r="G11" s="7">
        <v>0.43</v>
      </c>
      <c r="H11" s="8">
        <f t="shared" si="0"/>
        <v>86</v>
      </c>
      <c r="I11" s="8">
        <f t="shared" si="1"/>
        <v>1720</v>
      </c>
      <c r="J11" s="48">
        <f t="shared" si="2"/>
        <v>19.111111111111111</v>
      </c>
      <c r="K11" s="48">
        <f t="shared" si="3"/>
        <v>42.46913580246914</v>
      </c>
      <c r="O11" s="9">
        <f t="shared" si="4"/>
        <v>0.25994567387301404</v>
      </c>
    </row>
    <row r="12" spans="2:15" ht="24.95" customHeight="1" x14ac:dyDescent="0.25">
      <c r="D12" s="2" t="s">
        <v>44</v>
      </c>
      <c r="E12" s="5" t="s">
        <v>26</v>
      </c>
      <c r="F12" s="6">
        <v>4</v>
      </c>
      <c r="G12" s="7">
        <v>1.05</v>
      </c>
      <c r="H12" s="8">
        <f t="shared" si="0"/>
        <v>4.2</v>
      </c>
      <c r="I12" s="8">
        <f t="shared" si="1"/>
        <v>84</v>
      </c>
      <c r="J12" s="48">
        <f t="shared" si="2"/>
        <v>0.93333333333333335</v>
      </c>
      <c r="K12" s="48">
        <f t="shared" si="3"/>
        <v>2.0740740740740744</v>
      </c>
      <c r="O12" s="9">
        <f t="shared" si="4"/>
        <v>1.2695021282170453E-2</v>
      </c>
    </row>
    <row r="13" spans="2:15" ht="24.95" customHeight="1" x14ac:dyDescent="0.25">
      <c r="D13" s="2" t="s">
        <v>25</v>
      </c>
      <c r="E13" s="5" t="s">
        <v>41</v>
      </c>
      <c r="F13" s="6">
        <v>50</v>
      </c>
      <c r="G13" s="7">
        <v>0.75</v>
      </c>
      <c r="H13" s="8">
        <f>I13/$M$6</f>
        <v>1.875</v>
      </c>
      <c r="I13" s="8">
        <f>F13*G13</f>
        <v>37.5</v>
      </c>
      <c r="J13" s="48">
        <f t="shared" si="2"/>
        <v>0.41666666666666669</v>
      </c>
      <c r="K13" s="48">
        <f t="shared" si="3"/>
        <v>0.92592592592592593</v>
      </c>
      <c r="O13" s="9">
        <f t="shared" si="4"/>
        <v>5.6674202152546668E-3</v>
      </c>
    </row>
    <row r="14" spans="2:15" ht="24.95" customHeight="1" x14ac:dyDescent="0.25">
      <c r="D14" s="2" t="s">
        <v>65</v>
      </c>
      <c r="E14" s="5" t="s">
        <v>4</v>
      </c>
      <c r="F14" s="6">
        <v>2</v>
      </c>
      <c r="G14" s="7">
        <v>8</v>
      </c>
      <c r="H14" s="8">
        <f t="shared" ref="H14:H23" si="5">F14*G14</f>
        <v>16</v>
      </c>
      <c r="I14" s="8">
        <f t="shared" ref="I14:I23" si="6">H14*$M$6</f>
        <v>320</v>
      </c>
      <c r="J14" s="48">
        <f t="shared" si="2"/>
        <v>3.5555555555555554</v>
      </c>
      <c r="K14" s="48">
        <f t="shared" si="3"/>
        <v>7.901234567901235</v>
      </c>
      <c r="O14" s="9">
        <f t="shared" si="4"/>
        <v>4.8361985836839823E-2</v>
      </c>
    </row>
    <row r="15" spans="2:15" ht="24.95" customHeight="1" x14ac:dyDescent="0.25">
      <c r="C15" s="2" t="s">
        <v>23</v>
      </c>
      <c r="D15" s="2" t="s">
        <v>20</v>
      </c>
      <c r="E15" s="5" t="s">
        <v>22</v>
      </c>
      <c r="F15" s="6">
        <v>0</v>
      </c>
      <c r="G15" s="7">
        <v>32</v>
      </c>
      <c r="H15" s="8">
        <f t="shared" si="5"/>
        <v>0</v>
      </c>
      <c r="I15" s="8">
        <f t="shared" si="6"/>
        <v>0</v>
      </c>
      <c r="J15" s="48">
        <f t="shared" si="2"/>
        <v>0</v>
      </c>
      <c r="K15" s="48">
        <f t="shared" si="3"/>
        <v>0</v>
      </c>
      <c r="O15" s="9">
        <f t="shared" si="4"/>
        <v>0</v>
      </c>
    </row>
    <row r="16" spans="2:15" ht="24.95" customHeight="1" x14ac:dyDescent="0.25">
      <c r="C16" s="2" t="s">
        <v>21</v>
      </c>
      <c r="D16" s="2" t="s">
        <v>20</v>
      </c>
      <c r="E16" s="5" t="s">
        <v>4</v>
      </c>
      <c r="F16" s="6">
        <v>0</v>
      </c>
      <c r="G16" s="7">
        <v>8</v>
      </c>
      <c r="H16" s="8">
        <f t="shared" si="5"/>
        <v>0</v>
      </c>
      <c r="I16" s="8">
        <f t="shared" si="6"/>
        <v>0</v>
      </c>
      <c r="J16" s="48">
        <f t="shared" si="2"/>
        <v>0</v>
      </c>
      <c r="K16" s="48">
        <f t="shared" si="3"/>
        <v>0</v>
      </c>
      <c r="O16" s="9">
        <f t="shared" si="4"/>
        <v>0</v>
      </c>
    </row>
    <row r="17" spans="2:15" ht="24.95" customHeight="1" x14ac:dyDescent="0.25">
      <c r="C17" s="2" t="s">
        <v>46</v>
      </c>
      <c r="D17" s="2" t="s">
        <v>19</v>
      </c>
      <c r="E17" s="5" t="s">
        <v>4</v>
      </c>
      <c r="F17" s="6">
        <v>0</v>
      </c>
      <c r="G17" s="7">
        <v>7.23</v>
      </c>
      <c r="H17" s="8">
        <f t="shared" si="5"/>
        <v>0</v>
      </c>
      <c r="I17" s="8">
        <f t="shared" si="6"/>
        <v>0</v>
      </c>
      <c r="J17" s="48">
        <f t="shared" si="2"/>
        <v>0</v>
      </c>
      <c r="K17" s="48">
        <f t="shared" si="3"/>
        <v>0</v>
      </c>
      <c r="O17" s="9">
        <f t="shared" si="4"/>
        <v>0</v>
      </c>
    </row>
    <row r="18" spans="2:15" ht="24.95" customHeight="1" x14ac:dyDescent="0.25">
      <c r="D18" s="2" t="s">
        <v>43</v>
      </c>
      <c r="E18" s="5" t="s">
        <v>4</v>
      </c>
      <c r="F18" s="6">
        <v>0</v>
      </c>
      <c r="G18" s="7">
        <v>5.25</v>
      </c>
      <c r="H18" s="8">
        <f t="shared" si="5"/>
        <v>0</v>
      </c>
      <c r="I18" s="8">
        <f t="shared" si="6"/>
        <v>0</v>
      </c>
      <c r="J18" s="48">
        <f t="shared" si="2"/>
        <v>0</v>
      </c>
      <c r="K18" s="48">
        <f t="shared" si="3"/>
        <v>0</v>
      </c>
      <c r="O18" s="9">
        <f t="shared" si="4"/>
        <v>0</v>
      </c>
    </row>
    <row r="19" spans="2:15" ht="24.95" customHeight="1" x14ac:dyDescent="0.25">
      <c r="C19" s="2" t="s">
        <v>9</v>
      </c>
      <c r="D19" s="2" t="s">
        <v>18</v>
      </c>
      <c r="E19" s="5" t="s">
        <v>4</v>
      </c>
      <c r="F19" s="6">
        <v>1</v>
      </c>
      <c r="G19" s="7">
        <v>9.14</v>
      </c>
      <c r="H19" s="8">
        <f t="shared" si="5"/>
        <v>9.14</v>
      </c>
      <c r="I19" s="8">
        <f t="shared" si="6"/>
        <v>182.8</v>
      </c>
      <c r="J19" s="48">
        <f t="shared" si="2"/>
        <v>2.0311111111111111</v>
      </c>
      <c r="K19" s="48">
        <f t="shared" si="3"/>
        <v>4.5135802469135804</v>
      </c>
      <c r="O19" s="9">
        <f t="shared" si="4"/>
        <v>2.7626784409294749E-2</v>
      </c>
    </row>
    <row r="20" spans="2:15" ht="24.95" customHeight="1" x14ac:dyDescent="0.25">
      <c r="C20" s="2" t="s">
        <v>17</v>
      </c>
      <c r="E20" s="5" t="s">
        <v>16</v>
      </c>
      <c r="F20" s="12">
        <v>0.25</v>
      </c>
      <c r="G20" s="7">
        <v>12.5</v>
      </c>
      <c r="H20" s="8">
        <f t="shared" si="5"/>
        <v>3.125</v>
      </c>
      <c r="I20" s="8">
        <f t="shared" si="6"/>
        <v>62.5</v>
      </c>
      <c r="J20" s="48">
        <f t="shared" si="2"/>
        <v>0.69444444444444442</v>
      </c>
      <c r="K20" s="48">
        <f t="shared" si="3"/>
        <v>1.5432098765432098</v>
      </c>
      <c r="O20" s="9">
        <f t="shared" si="4"/>
        <v>9.4457003587577783E-3</v>
      </c>
    </row>
    <row r="21" spans="2:15" ht="24.95" customHeight="1" x14ac:dyDescent="0.25">
      <c r="C21" s="2" t="s">
        <v>15</v>
      </c>
      <c r="D21" s="2" t="s">
        <v>14</v>
      </c>
      <c r="E21" s="5" t="s">
        <v>4</v>
      </c>
      <c r="F21" s="12">
        <v>0.1</v>
      </c>
      <c r="G21" s="7">
        <v>7</v>
      </c>
      <c r="H21" s="8">
        <f t="shared" si="5"/>
        <v>0.70000000000000007</v>
      </c>
      <c r="I21" s="8">
        <f t="shared" si="6"/>
        <v>14.000000000000002</v>
      </c>
      <c r="J21" s="48">
        <f t="shared" si="2"/>
        <v>0.15555555555555556</v>
      </c>
      <c r="K21" s="48">
        <f t="shared" si="3"/>
        <v>0.34567901234567905</v>
      </c>
      <c r="O21" s="9">
        <f t="shared" si="4"/>
        <v>2.1158368803617426E-3</v>
      </c>
    </row>
    <row r="22" spans="2:15" ht="24.95" customHeight="1" x14ac:dyDescent="0.25">
      <c r="C22" s="2" t="s">
        <v>13</v>
      </c>
      <c r="E22" s="5" t="s">
        <v>4</v>
      </c>
      <c r="F22" s="12">
        <v>1</v>
      </c>
      <c r="G22" s="7">
        <v>15</v>
      </c>
      <c r="H22" s="8">
        <f t="shared" si="5"/>
        <v>15</v>
      </c>
      <c r="I22" s="8">
        <f t="shared" si="6"/>
        <v>300</v>
      </c>
      <c r="J22" s="48">
        <f t="shared" si="2"/>
        <v>3.3333333333333335</v>
      </c>
      <c r="K22" s="48">
        <f t="shared" si="3"/>
        <v>7.4074074074074074</v>
      </c>
      <c r="O22" s="9">
        <f t="shared" si="4"/>
        <v>4.5339361722037334E-2</v>
      </c>
    </row>
    <row r="23" spans="2:15" ht="24.95" customHeight="1" x14ac:dyDescent="0.25">
      <c r="C23" s="2" t="s">
        <v>12</v>
      </c>
      <c r="E23" s="5" t="s">
        <v>6</v>
      </c>
      <c r="F23" s="13">
        <f>SUM(H6:H22)</f>
        <v>156.78999999999996</v>
      </c>
      <c r="G23" s="14">
        <v>6.25E-2</v>
      </c>
      <c r="H23" s="8">
        <f t="shared" si="5"/>
        <v>9.7993749999999977</v>
      </c>
      <c r="I23" s="8">
        <f t="shared" si="6"/>
        <v>195.98749999999995</v>
      </c>
      <c r="J23" s="48">
        <f t="shared" si="2"/>
        <v>2.1776388888888882</v>
      </c>
      <c r="K23" s="48">
        <f t="shared" si="3"/>
        <v>4.8391975308641966</v>
      </c>
      <c r="O23" s="9">
        <f t="shared" si="4"/>
        <v>2.961982718499263E-2</v>
      </c>
    </row>
    <row r="24" spans="2:15" ht="9" customHeight="1" x14ac:dyDescent="0.25">
      <c r="B24" s="59"/>
      <c r="C24" s="59"/>
      <c r="D24" s="59"/>
      <c r="E24" s="59"/>
      <c r="F24" s="59"/>
      <c r="G24" s="59"/>
      <c r="H24" s="59"/>
      <c r="I24" s="59"/>
      <c r="J24" s="28"/>
      <c r="K24" s="9"/>
      <c r="O24" s="9"/>
    </row>
    <row r="25" spans="2:15" ht="24" customHeight="1" x14ac:dyDescent="0.25">
      <c r="B25" s="57" t="s">
        <v>11</v>
      </c>
      <c r="C25" s="57"/>
      <c r="D25" s="57"/>
      <c r="E25" s="57"/>
      <c r="F25" s="57"/>
      <c r="G25" s="57"/>
      <c r="H25" s="15">
        <f>SUM(H6:H23)</f>
        <v>166.58937499999996</v>
      </c>
      <c r="I25" s="15">
        <f>SUM(I6:I23)</f>
        <v>3331.7875000000004</v>
      </c>
      <c r="J25" s="15">
        <f>SUM(J6:J23)</f>
        <v>37.019861111111112</v>
      </c>
      <c r="K25" s="49">
        <f>SUM(K6:K23)</f>
        <v>82.266358024691371</v>
      </c>
      <c r="O25" s="34">
        <f t="shared" si="4"/>
        <v>0.5035370621448747</v>
      </c>
    </row>
    <row r="26" spans="2:15" ht="9" customHeight="1" x14ac:dyDescent="0.25">
      <c r="B26" s="58"/>
      <c r="C26" s="58"/>
      <c r="D26" s="58"/>
      <c r="E26" s="58"/>
      <c r="F26" s="58"/>
      <c r="G26" s="58"/>
      <c r="H26" s="58"/>
      <c r="I26" s="58"/>
      <c r="J26" s="43"/>
      <c r="K26" s="9"/>
      <c r="O26" s="9"/>
    </row>
    <row r="27" spans="2:15" ht="24" customHeight="1" x14ac:dyDescent="0.25">
      <c r="B27" s="57" t="s">
        <v>10</v>
      </c>
      <c r="C27" s="57"/>
      <c r="D27" s="57"/>
      <c r="E27" s="57"/>
      <c r="F27" s="57"/>
      <c r="G27" s="57"/>
      <c r="H27" s="57"/>
      <c r="I27" s="57"/>
      <c r="J27" s="42"/>
      <c r="K27" s="9"/>
      <c r="O27" s="9"/>
    </row>
    <row r="28" spans="2:15" ht="24.95" customHeight="1" x14ac:dyDescent="0.25">
      <c r="B28" s="4"/>
      <c r="C28" s="2" t="s">
        <v>9</v>
      </c>
      <c r="D28" s="2" t="s">
        <v>8</v>
      </c>
      <c r="E28" s="5" t="s">
        <v>4</v>
      </c>
      <c r="F28" s="6">
        <v>1</v>
      </c>
      <c r="G28" s="7">
        <v>5.78</v>
      </c>
      <c r="H28" s="8">
        <f>F28*G28</f>
        <v>5.78</v>
      </c>
      <c r="I28" s="8">
        <f>H28*$M$6</f>
        <v>115.60000000000001</v>
      </c>
      <c r="J28" s="48">
        <f t="shared" ref="J28:J32" si="7">$H28/($M$7/2000)</f>
        <v>1.2844444444444445</v>
      </c>
      <c r="K28" s="48">
        <f t="shared" ref="K28:K32" si="8">$H28/($M$9/2000)</f>
        <v>2.8543209876543214</v>
      </c>
      <c r="O28" s="9">
        <f>$H28/$H$36</f>
        <v>1.7470767383558385E-2</v>
      </c>
    </row>
    <row r="29" spans="2:15" ht="24.95" customHeight="1" x14ac:dyDescent="0.25">
      <c r="C29" s="16" t="s">
        <v>7</v>
      </c>
      <c r="E29" s="5" t="s">
        <v>6</v>
      </c>
      <c r="F29" s="13">
        <f>H25</f>
        <v>166.58937499999996</v>
      </c>
      <c r="G29" s="17">
        <v>7.0000000000000007E-2</v>
      </c>
      <c r="H29" s="8">
        <f>F29*G29</f>
        <v>11.661256249999999</v>
      </c>
      <c r="I29" s="8">
        <f>H29*$M$6</f>
        <v>233.22512499999999</v>
      </c>
      <c r="J29" s="48">
        <f t="shared" si="7"/>
        <v>2.5913902777777778</v>
      </c>
      <c r="K29" s="48">
        <f t="shared" si="8"/>
        <v>5.7586450617283953</v>
      </c>
      <c r="O29" s="9">
        <f t="shared" ref="O29:O32" si="9">$H29/$H$36</f>
        <v>3.5247594350141236E-2</v>
      </c>
    </row>
    <row r="30" spans="2:15" ht="24.95" customHeight="1" x14ac:dyDescent="0.25">
      <c r="C30" s="16" t="s">
        <v>47</v>
      </c>
      <c r="E30" s="5" t="s">
        <v>6</v>
      </c>
      <c r="F30" s="13">
        <f>H25</f>
        <v>166.58937499999996</v>
      </c>
      <c r="G30" s="17">
        <v>0.02</v>
      </c>
      <c r="H30" s="8">
        <f>F30*G30</f>
        <v>3.3317874999999995</v>
      </c>
      <c r="I30" s="8">
        <f>H30*$M$6</f>
        <v>66.635749999999987</v>
      </c>
      <c r="J30" s="48">
        <f t="shared" si="7"/>
        <v>0.74039722222222215</v>
      </c>
      <c r="K30" s="48">
        <f t="shared" si="8"/>
        <v>1.6453271604938269</v>
      </c>
      <c r="O30" s="9">
        <f t="shared" si="9"/>
        <v>1.0070741242897495E-2</v>
      </c>
    </row>
    <row r="31" spans="2:15" ht="24.95" customHeight="1" x14ac:dyDescent="0.25">
      <c r="C31" s="2" t="s">
        <v>5</v>
      </c>
      <c r="E31" s="5" t="s">
        <v>4</v>
      </c>
      <c r="F31" s="6">
        <v>1</v>
      </c>
      <c r="G31" s="38">
        <v>25</v>
      </c>
      <c r="H31" s="8">
        <f>F31*G31</f>
        <v>25</v>
      </c>
      <c r="I31" s="8">
        <f>H31*$M$6</f>
        <v>500</v>
      </c>
      <c r="J31" s="48">
        <f t="shared" si="7"/>
        <v>5.5555555555555554</v>
      </c>
      <c r="K31" s="48">
        <f t="shared" si="8"/>
        <v>12.345679012345679</v>
      </c>
      <c r="O31" s="9">
        <f t="shared" si="9"/>
        <v>7.5565602870062226E-2</v>
      </c>
    </row>
    <row r="32" spans="2:15" ht="24.95" customHeight="1" x14ac:dyDescent="0.25">
      <c r="C32" s="2" t="s">
        <v>59</v>
      </c>
      <c r="E32" s="5" t="s">
        <v>4</v>
      </c>
      <c r="F32" s="6">
        <v>1</v>
      </c>
      <c r="G32" s="39">
        <f>'Alfalfa Establishment'!H39</f>
        <v>118.4759395833333</v>
      </c>
      <c r="H32" s="8">
        <f>F32*G32</f>
        <v>118.4759395833333</v>
      </c>
      <c r="I32" s="8">
        <f>H32*$M$6</f>
        <v>2369.5187916666659</v>
      </c>
      <c r="J32" s="48">
        <f t="shared" si="7"/>
        <v>26.327986574074068</v>
      </c>
      <c r="K32" s="48">
        <f t="shared" si="8"/>
        <v>58.506636831275706</v>
      </c>
      <c r="O32" s="9">
        <f t="shared" si="9"/>
        <v>0.35810823200846598</v>
      </c>
    </row>
    <row r="33" spans="2:15" ht="9" customHeight="1" x14ac:dyDescent="0.25">
      <c r="B33" s="59"/>
      <c r="C33" s="59"/>
      <c r="D33" s="59"/>
      <c r="E33" s="59"/>
      <c r="F33" s="59"/>
      <c r="G33" s="59"/>
      <c r="H33" s="59"/>
      <c r="I33" s="59"/>
      <c r="J33" s="28"/>
      <c r="K33" s="9"/>
      <c r="O33" s="9"/>
    </row>
    <row r="34" spans="2:15" ht="24" customHeight="1" x14ac:dyDescent="0.25">
      <c r="B34" s="57" t="s">
        <v>3</v>
      </c>
      <c r="C34" s="57"/>
      <c r="D34" s="57"/>
      <c r="E34" s="57"/>
      <c r="F34" s="57"/>
      <c r="G34" s="60"/>
      <c r="H34" s="15">
        <f>SUM(H28:H32)</f>
        <v>164.24898333333329</v>
      </c>
      <c r="I34" s="15">
        <f>SUM(I28:I32)</f>
        <v>3284.9796666666662</v>
      </c>
      <c r="J34" s="15">
        <f>SUM(J28:J32)</f>
        <v>36.499774074074068</v>
      </c>
      <c r="K34" s="49">
        <f>SUM(K28:K32)</f>
        <v>81.110609053497924</v>
      </c>
      <c r="O34" s="34">
        <f t="shared" ref="O34" si="10">$H34/$H$36</f>
        <v>0.49646293785512524</v>
      </c>
    </row>
    <row r="35" spans="2:15" ht="9" customHeight="1" thickBot="1" x14ac:dyDescent="0.3">
      <c r="B35" s="58"/>
      <c r="C35" s="58"/>
      <c r="D35" s="58"/>
      <c r="E35" s="58"/>
      <c r="F35" s="58"/>
      <c r="G35" s="58"/>
      <c r="H35" s="58"/>
      <c r="I35" s="58"/>
      <c r="J35" s="43"/>
      <c r="K35" s="9"/>
      <c r="O35" s="9"/>
    </row>
    <row r="36" spans="2:15" ht="24" customHeight="1" thickBot="1" x14ac:dyDescent="0.3">
      <c r="B36" s="61" t="s">
        <v>62</v>
      </c>
      <c r="C36" s="61"/>
      <c r="D36" s="61"/>
      <c r="E36" s="61"/>
      <c r="F36" s="61"/>
      <c r="G36" s="62"/>
      <c r="H36" s="18">
        <f>SUM(H25+H34)</f>
        <v>330.83835833333325</v>
      </c>
      <c r="I36" s="18">
        <f>SUM(I25+I34)</f>
        <v>6616.7671666666665</v>
      </c>
      <c r="J36" s="18">
        <f>SUM(J25+J34)</f>
        <v>73.51963518518518</v>
      </c>
      <c r="K36" s="50">
        <f>K25+K34</f>
        <v>163.3769670781893</v>
      </c>
      <c r="M36" s="22"/>
      <c r="N36" s="22"/>
      <c r="O36" s="19">
        <f>O25+O34</f>
        <v>1</v>
      </c>
    </row>
    <row r="37" spans="2:15" ht="9" customHeight="1" x14ac:dyDescent="0.25">
      <c r="B37" s="63"/>
      <c r="C37" s="63"/>
      <c r="D37" s="63"/>
      <c r="E37" s="63"/>
      <c r="F37" s="63"/>
      <c r="G37" s="63"/>
      <c r="H37" s="63"/>
      <c r="I37" s="63"/>
      <c r="J37" s="44"/>
      <c r="K37" s="20"/>
    </row>
    <row r="38" spans="2:15" s="22" customFormat="1" ht="24.95" customHeight="1" x14ac:dyDescent="0.25">
      <c r="B38" s="51" t="s">
        <v>2</v>
      </c>
      <c r="C38" s="51"/>
      <c r="D38" s="51"/>
      <c r="E38" s="51"/>
      <c r="F38" s="51"/>
      <c r="G38" s="51"/>
      <c r="H38" s="51"/>
      <c r="J38" s="26" t="s">
        <v>1</v>
      </c>
      <c r="K38" s="27">
        <v>43586</v>
      </c>
      <c r="M38" s="2"/>
      <c r="N38" s="2"/>
    </row>
  </sheetData>
  <mergeCells count="15">
    <mergeCell ref="B37:I37"/>
    <mergeCell ref="B38:H38"/>
    <mergeCell ref="B26:I26"/>
    <mergeCell ref="B27:I27"/>
    <mergeCell ref="B33:I33"/>
    <mergeCell ref="B34:G34"/>
    <mergeCell ref="B35:I35"/>
    <mergeCell ref="B36:G36"/>
    <mergeCell ref="B25:G25"/>
    <mergeCell ref="B2:H2"/>
    <mergeCell ref="I2:K2"/>
    <mergeCell ref="B1:I1"/>
    <mergeCell ref="B4:I4"/>
    <mergeCell ref="B5:I5"/>
    <mergeCell ref="B24:I24"/>
  </mergeCells>
  <pageMargins left="0.7" right="0.7" top="0.75" bottom="0.75" header="0.3" footer="0.3"/>
  <pageSetup scale="57" orientation="portrait" horizontalDpi="4294967293" verticalDpi="4294967293" r:id="rId1"/>
  <ignoredErrors>
    <ignoredError sqref="H13: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Alfalfa Establishment</vt:lpstr>
      <vt:lpstr>Alfalfa-Bermudagrass</vt:lpstr>
      <vt:lpstr>'Alfalfa Establishment'!Print_Area</vt:lpstr>
      <vt:lpstr>'Alfalfa-Bermudagrass'!Print_Area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prevacg</dc:creator>
  <cp:lastModifiedBy>j tucker</cp:lastModifiedBy>
  <dcterms:created xsi:type="dcterms:W3CDTF">2018-03-29T20:02:27Z</dcterms:created>
  <dcterms:modified xsi:type="dcterms:W3CDTF">2019-05-23T20:04:46Z</dcterms:modified>
</cp:coreProperties>
</file>